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1a" sheetId="1" r:id="rId1"/>
  </sheets>
  <definedNames>
    <definedName name="_xlnm.Print_Area" localSheetId="0">'St.1a'!$A$1:$O$34</definedName>
    <definedName name="_xlnm.Print_Titles" localSheetId="0">'St.1a'!$A:$B,'St.1a'!$1:$3</definedName>
  </definedNames>
  <calcPr fullCalcOnLoad="1"/>
</workbook>
</file>

<file path=xl/sharedStrings.xml><?xml version="1.0" encoding="utf-8"?>
<sst xmlns="http://schemas.openxmlformats.org/spreadsheetml/2006/main" count="64" uniqueCount="42">
  <si>
    <t>Item/year</t>
  </si>
  <si>
    <t>Forecast Period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</si>
  <si>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</si>
  <si>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</si>
  <si>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</si>
  <si>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</si>
  <si>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</si>
  <si>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</si>
  <si>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</si>
  <si>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</si>
  <si>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Public Debt (1+2)</t>
  </si>
  <si>
    <t>a</t>
  </si>
  <si>
    <t>Receipt</t>
  </si>
  <si>
    <t>b</t>
  </si>
  <si>
    <t>Disbursement</t>
  </si>
  <si>
    <t>Net (a-b)</t>
  </si>
  <si>
    <t>Internal Debt (6003)</t>
  </si>
  <si>
    <t>c</t>
  </si>
  <si>
    <t>Loans &amp; Advances from Centre (6004)</t>
  </si>
  <si>
    <t>Disinvestment of Govt's equity holdings (including Premium)</t>
  </si>
  <si>
    <t>Others (a+b+c)</t>
  </si>
  <si>
    <t>Inter-State Settlement (net) (Total G)</t>
  </si>
  <si>
    <t>Contingency Fund (net) (7999 to 8000)</t>
  </si>
  <si>
    <t>Public Account (net) (Total I to M)</t>
  </si>
  <si>
    <t>Recovery</t>
  </si>
  <si>
    <t xml:space="preserve">Capital Outlay    (4075 to 5606)                      </t>
  </si>
  <si>
    <t>Capital Expenditure (5b+6)</t>
  </si>
  <si>
    <t>Total Capital Receipts (1a+2a+3+4+5a)</t>
  </si>
  <si>
    <t>Total Capital Disbursement (1b+2b+7)</t>
  </si>
  <si>
    <t>2015-16</t>
  </si>
  <si>
    <t>2016-17</t>
  </si>
  <si>
    <t>2017-18</t>
  </si>
  <si>
    <t>2018-19</t>
  </si>
  <si>
    <t>2019-20</t>
  </si>
  <si>
    <t>Closing Balance</t>
  </si>
  <si>
    <t>Non Debt Receipts (3+4a+5a)</t>
  </si>
  <si>
    <t xml:space="preserve">Actuals </t>
  </si>
  <si>
    <t>RE</t>
  </si>
  <si>
    <t>BE</t>
  </si>
  <si>
    <t>EST</t>
  </si>
  <si>
    <t>Misc.Capital Receipts (4000) of which</t>
  </si>
  <si>
    <t xml:space="preserve">Loans &amp; Advances
(F total = 6075 to 7615)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</si>
</sst>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2" fontId="23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right" vertical="center"/>
    </xf>
    <xf numFmtId="2" fontId="23" fillId="0" borderId="10" xfId="0" applyNumberFormat="1" applyFont="1" applyBorder="1" applyAlignment="1">
      <alignment vertical="center" wrapText="1"/>
    </xf>
    <xf numFmtId="2" fontId="22" fillId="0" borderId="10" xfId="42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0" fillId="0" borderId="0" xfId="57" applyFont="1" applyBorder="1">
      <alignment/>
      <protection/>
    </xf>
    <xf numFmtId="0" fontId="20" fillId="0" borderId="0" xfId="57" applyFont="1">
      <alignment/>
      <protection/>
    </xf>
    <xf numFmtId="0" fontId="20" fillId="0" borderId="0" xfId="57" applyFont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1" fillId="0" borderId="0" xfId="57" applyFont="1" applyBorder="1">
      <alignment/>
      <protection/>
    </xf>
    <xf numFmtId="0" fontId="21" fillId="0" borderId="0" xfId="57" applyFont="1">
      <alignment/>
      <protection/>
    </xf>
    <xf numFmtId="43" fontId="22" fillId="0" borderId="10" xfId="42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/>
    </xf>
    <xf numFmtId="0" fontId="21" fillId="0" borderId="0" xfId="57" applyFont="1" applyAlignment="1">
      <alignment vertical="top"/>
      <protection/>
    </xf>
    <xf numFmtId="0" fontId="20" fillId="0" borderId="0" xfId="57" applyFont="1" applyBorder="1" applyAlignment="1">
      <alignment vertical="top"/>
      <protection/>
    </xf>
    <xf numFmtId="0" fontId="20" fillId="0" borderId="0" xfId="57" applyFont="1" applyAlignment="1">
      <alignment vertical="top"/>
      <protection/>
    </xf>
    <xf numFmtId="0" fontId="23" fillId="0" borderId="10" xfId="0" applyFont="1" applyBorder="1" applyAlignment="1">
      <alignment horizontal="center" vertical="center"/>
    </xf>
    <xf numFmtId="2" fontId="24" fillId="0" borderId="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B217"/>
  <sheetViews>
    <sheetView tabSelected="1" view="pageLayout" zoomScaleSheetLayoutView="100" workbookViewId="0" topLeftCell="A1">
      <selection activeCell="I21" sqref="I21"/>
    </sheetView>
  </sheetViews>
  <sheetFormatPr defaultColWidth="9.140625" defaultRowHeight="12.75"/>
  <cols>
    <col min="1" max="1" width="4.57421875" style="27" customWidth="1"/>
    <col min="2" max="2" width="20.421875" style="29" customWidth="1"/>
    <col min="3" max="3" width="9.7109375" style="23" customWidth="1"/>
    <col min="4" max="4" width="9.57421875" style="23" customWidth="1"/>
    <col min="5" max="6" width="8.8515625" style="23" bestFit="1" customWidth="1"/>
    <col min="7" max="7" width="9.7109375" style="23" customWidth="1"/>
    <col min="8" max="8" width="8.8515625" style="23" bestFit="1" customWidth="1"/>
    <col min="9" max="9" width="9.7109375" style="23" customWidth="1"/>
    <col min="10" max="10" width="8.8515625" style="23" bestFit="1" customWidth="1"/>
    <col min="11" max="15" width="9.7109375" style="23" customWidth="1"/>
    <col min="16" max="16" width="8.57421875" style="23" customWidth="1"/>
    <col min="17" max="16384" width="9.140625" style="23" customWidth="1"/>
  </cols>
  <sheetData>
    <row r="1" spans="1:20" s="19" customFormat="1" ht="19.5" customHeight="1">
      <c r="A1" s="33" t="s">
        <v>0</v>
      </c>
      <c r="B1" s="34"/>
      <c r="C1" s="32" t="s">
        <v>36</v>
      </c>
      <c r="D1" s="32"/>
      <c r="E1" s="32"/>
      <c r="F1" s="32"/>
      <c r="G1" s="32"/>
      <c r="H1" s="17" t="s">
        <v>37</v>
      </c>
      <c r="I1" s="17" t="s">
        <v>38</v>
      </c>
      <c r="J1" s="17" t="s">
        <v>39</v>
      </c>
      <c r="K1" s="32" t="s">
        <v>1</v>
      </c>
      <c r="L1" s="32"/>
      <c r="M1" s="32"/>
      <c r="N1" s="32"/>
      <c r="O1" s="32"/>
      <c r="P1" s="18"/>
      <c r="Q1" s="18"/>
      <c r="R1" s="18"/>
      <c r="S1" s="18"/>
      <c r="T1" s="18"/>
    </row>
    <row r="2" spans="1:20" s="21" customFormat="1" ht="19.5" customHeight="1">
      <c r="A2" s="35"/>
      <c r="B2" s="36"/>
      <c r="C2" s="7" t="s">
        <v>2</v>
      </c>
      <c r="D2" s="17" t="s">
        <v>3</v>
      </c>
      <c r="E2" s="17" t="s">
        <v>4</v>
      </c>
      <c r="F2" s="17" t="s">
        <v>5</v>
      </c>
      <c r="G2" s="30" t="s">
        <v>6</v>
      </c>
      <c r="H2" s="17" t="s">
        <v>7</v>
      </c>
      <c r="I2" s="17" t="s">
        <v>8</v>
      </c>
      <c r="J2" s="17" t="s">
        <v>9</v>
      </c>
      <c r="K2" s="17" t="s">
        <v>29</v>
      </c>
      <c r="L2" s="17" t="s">
        <v>30</v>
      </c>
      <c r="M2" s="17" t="s">
        <v>31</v>
      </c>
      <c r="N2" s="17" t="s">
        <v>32</v>
      </c>
      <c r="O2" s="17" t="s">
        <v>33</v>
      </c>
      <c r="P2" s="20"/>
      <c r="Q2" s="20"/>
      <c r="R2" s="20"/>
      <c r="S2" s="20"/>
      <c r="T2" s="20"/>
    </row>
    <row r="3" spans="1:20" s="21" customFormat="1" ht="19.5" customHeight="1">
      <c r="A3" s="17">
        <v>1</v>
      </c>
      <c r="B3" s="17">
        <v>2</v>
      </c>
      <c r="C3" s="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  <c r="M3" s="17">
        <v>13</v>
      </c>
      <c r="N3" s="17">
        <v>14</v>
      </c>
      <c r="O3" s="17">
        <v>15</v>
      </c>
      <c r="P3" s="20"/>
      <c r="Q3" s="20"/>
      <c r="R3" s="20"/>
      <c r="S3" s="20"/>
      <c r="T3" s="20"/>
    </row>
    <row r="4" spans="1:20" s="19" customFormat="1" ht="19.5" customHeight="1">
      <c r="A4" s="6"/>
      <c r="B4" s="17"/>
      <c r="C4" s="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0"/>
      <c r="Q4" s="18"/>
      <c r="R4" s="18"/>
      <c r="S4" s="18"/>
      <c r="T4" s="18"/>
    </row>
    <row r="5" spans="1:20" s="19" customFormat="1" ht="19.5" customHeight="1">
      <c r="A5" s="6"/>
      <c r="B5" s="8" t="s">
        <v>10</v>
      </c>
      <c r="C5" s="9">
        <f>SUM(C10+C15)</f>
        <v>224.14999999999998</v>
      </c>
      <c r="D5" s="9">
        <f aca="true" t="shared" si="0" ref="D5:O5">SUM(D10+D15)</f>
        <v>261.17</v>
      </c>
      <c r="E5" s="9">
        <f t="shared" si="0"/>
        <v>305.82</v>
      </c>
      <c r="F5" s="9">
        <f t="shared" si="0"/>
        <v>21.79999999999999</v>
      </c>
      <c r="G5" s="9">
        <f t="shared" si="0"/>
        <v>38.78</v>
      </c>
      <c r="H5" s="9">
        <f t="shared" si="0"/>
        <v>174</v>
      </c>
      <c r="I5" s="9">
        <f t="shared" si="0"/>
        <v>311.16999999999996</v>
      </c>
      <c r="J5" s="9">
        <f t="shared" si="0"/>
        <v>347</v>
      </c>
      <c r="K5" s="9">
        <f t="shared" si="0"/>
        <v>386</v>
      </c>
      <c r="L5" s="9">
        <f t="shared" si="0"/>
        <v>429.00000000000006</v>
      </c>
      <c r="M5" s="9">
        <f t="shared" si="0"/>
        <v>478.00000000000006</v>
      </c>
      <c r="N5" s="9">
        <f t="shared" si="0"/>
        <v>531</v>
      </c>
      <c r="O5" s="9">
        <f t="shared" si="0"/>
        <v>591</v>
      </c>
      <c r="P5" s="20"/>
      <c r="Q5" s="18"/>
      <c r="R5" s="18"/>
      <c r="S5" s="18"/>
      <c r="T5" s="18"/>
    </row>
    <row r="6" spans="1:20" s="19" customFormat="1" ht="19.5" customHeight="1">
      <c r="A6" s="10" t="s">
        <v>11</v>
      </c>
      <c r="B6" s="6" t="s">
        <v>12</v>
      </c>
      <c r="C6" s="9">
        <f aca="true" t="shared" si="1" ref="C6:O7">C11+C16</f>
        <v>279.63</v>
      </c>
      <c r="D6" s="9">
        <f t="shared" si="1"/>
        <v>337.45</v>
      </c>
      <c r="E6" s="9">
        <f t="shared" si="1"/>
        <v>392.11</v>
      </c>
      <c r="F6" s="9">
        <f t="shared" si="1"/>
        <v>95.02999999999999</v>
      </c>
      <c r="G6" s="9">
        <f t="shared" si="1"/>
        <v>87.44</v>
      </c>
      <c r="H6" s="9">
        <f t="shared" si="1"/>
        <v>246.76</v>
      </c>
      <c r="I6" s="9">
        <f t="shared" si="1"/>
        <v>387.96</v>
      </c>
      <c r="J6" s="9">
        <f t="shared" si="1"/>
        <v>432.03</v>
      </c>
      <c r="K6" s="9">
        <f t="shared" si="1"/>
        <v>477.94</v>
      </c>
      <c r="L6" s="9">
        <f t="shared" si="1"/>
        <v>529.37</v>
      </c>
      <c r="M6" s="9">
        <f t="shared" si="1"/>
        <v>587.69</v>
      </c>
      <c r="N6" s="9">
        <f t="shared" si="1"/>
        <v>651.01</v>
      </c>
      <c r="O6" s="9">
        <f t="shared" si="1"/>
        <v>722.55</v>
      </c>
      <c r="P6" s="20"/>
      <c r="Q6" s="18"/>
      <c r="R6" s="18"/>
      <c r="S6" s="18"/>
      <c r="T6" s="18"/>
    </row>
    <row r="7" spans="1:20" s="19" customFormat="1" ht="19.5" customHeight="1">
      <c r="A7" s="10" t="s">
        <v>13</v>
      </c>
      <c r="B7" s="6" t="s">
        <v>14</v>
      </c>
      <c r="C7" s="9">
        <f>C12+C17</f>
        <v>55.48</v>
      </c>
      <c r="D7" s="9">
        <f t="shared" si="1"/>
        <v>76.28</v>
      </c>
      <c r="E7" s="9">
        <f t="shared" si="1"/>
        <v>86.28999999999999</v>
      </c>
      <c r="F7" s="9">
        <f t="shared" si="1"/>
        <v>73.23</v>
      </c>
      <c r="G7" s="9">
        <f t="shared" si="1"/>
        <v>48.66</v>
      </c>
      <c r="H7" s="9">
        <f t="shared" si="1"/>
        <v>72.76</v>
      </c>
      <c r="I7" s="9">
        <f t="shared" si="1"/>
        <v>76.79</v>
      </c>
      <c r="J7" s="9">
        <f t="shared" si="1"/>
        <v>85.03</v>
      </c>
      <c r="K7" s="9">
        <f t="shared" si="1"/>
        <v>91.94</v>
      </c>
      <c r="L7" s="9">
        <f t="shared" si="1"/>
        <v>100.37</v>
      </c>
      <c r="M7" s="9">
        <f t="shared" si="1"/>
        <v>109.69</v>
      </c>
      <c r="N7" s="9">
        <f t="shared" si="1"/>
        <v>120.00999999999999</v>
      </c>
      <c r="O7" s="9">
        <f t="shared" si="1"/>
        <v>131.54999999999998</v>
      </c>
      <c r="P7" s="20"/>
      <c r="Q7" s="18"/>
      <c r="R7" s="18"/>
      <c r="S7" s="18"/>
      <c r="T7" s="18"/>
    </row>
    <row r="8" spans="1:20" s="19" customFormat="1" ht="19.5" customHeight="1">
      <c r="A8" s="6"/>
      <c r="B8" s="6" t="s">
        <v>15</v>
      </c>
      <c r="C8" s="9">
        <f>C6-C7</f>
        <v>224.15</v>
      </c>
      <c r="D8" s="9">
        <f aca="true" t="shared" si="2" ref="D8:O8">D6-D7</f>
        <v>261.16999999999996</v>
      </c>
      <c r="E8" s="9">
        <f t="shared" si="2"/>
        <v>305.82000000000005</v>
      </c>
      <c r="F8" s="9">
        <f t="shared" si="2"/>
        <v>21.799999999999983</v>
      </c>
      <c r="G8" s="9">
        <f t="shared" si="2"/>
        <v>38.78</v>
      </c>
      <c r="H8" s="9">
        <f t="shared" si="2"/>
        <v>174</v>
      </c>
      <c r="I8" s="9">
        <f t="shared" si="2"/>
        <v>311.16999999999996</v>
      </c>
      <c r="J8" s="9">
        <f t="shared" si="2"/>
        <v>347</v>
      </c>
      <c r="K8" s="9">
        <f t="shared" si="2"/>
        <v>386</v>
      </c>
      <c r="L8" s="9">
        <f t="shared" si="2"/>
        <v>429</v>
      </c>
      <c r="M8" s="9">
        <f t="shared" si="2"/>
        <v>478.00000000000006</v>
      </c>
      <c r="N8" s="9">
        <f t="shared" si="2"/>
        <v>531</v>
      </c>
      <c r="O8" s="9">
        <f t="shared" si="2"/>
        <v>591</v>
      </c>
      <c r="P8" s="20"/>
      <c r="Q8" s="18"/>
      <c r="R8" s="18"/>
      <c r="S8" s="18"/>
      <c r="T8" s="18"/>
    </row>
    <row r="9" spans="1:20" s="19" customFormat="1" ht="19.5" customHeight="1">
      <c r="A9" s="6"/>
      <c r="B9" s="6" t="s">
        <v>34</v>
      </c>
      <c r="C9" s="9">
        <f>C14+C19</f>
        <v>1224.68</v>
      </c>
      <c r="D9" s="9">
        <f aca="true" t="shared" si="3" ref="D9:O9">D14+D19</f>
        <v>1485.85</v>
      </c>
      <c r="E9" s="9">
        <f t="shared" si="3"/>
        <v>1791.71</v>
      </c>
      <c r="F9" s="9">
        <f t="shared" si="3"/>
        <v>1813.47</v>
      </c>
      <c r="G9" s="9">
        <f t="shared" si="3"/>
        <v>1852.26</v>
      </c>
      <c r="H9" s="9">
        <f t="shared" si="3"/>
        <v>2026.26</v>
      </c>
      <c r="I9" s="9">
        <f t="shared" si="3"/>
        <v>2337.43</v>
      </c>
      <c r="J9" s="9">
        <f t="shared" si="3"/>
        <v>2684.43</v>
      </c>
      <c r="K9" s="9">
        <f t="shared" si="3"/>
        <v>3070.43</v>
      </c>
      <c r="L9" s="9">
        <f t="shared" si="3"/>
        <v>3499.43</v>
      </c>
      <c r="M9" s="9">
        <f t="shared" si="3"/>
        <v>3977.4300000000003</v>
      </c>
      <c r="N9" s="9">
        <f t="shared" si="3"/>
        <v>4508.43</v>
      </c>
      <c r="O9" s="9">
        <f t="shared" si="3"/>
        <v>5099.43</v>
      </c>
      <c r="P9" s="20"/>
      <c r="Q9" s="18"/>
      <c r="R9" s="18"/>
      <c r="S9" s="18"/>
      <c r="T9" s="18"/>
    </row>
    <row r="10" spans="1:20" ht="19.5" customHeight="1">
      <c r="A10" s="8">
        <v>1</v>
      </c>
      <c r="B10" s="6" t="s">
        <v>16</v>
      </c>
      <c r="C10" s="9">
        <f>C13</f>
        <v>233.17</v>
      </c>
      <c r="D10" s="9">
        <f aca="true" t="shared" si="4" ref="D10:O10">D13</f>
        <v>276.88</v>
      </c>
      <c r="E10" s="9">
        <f t="shared" si="4"/>
        <v>324.31</v>
      </c>
      <c r="F10" s="9">
        <f t="shared" si="4"/>
        <v>43.64999999999999</v>
      </c>
      <c r="G10" s="9">
        <f t="shared" si="4"/>
        <v>41.59</v>
      </c>
      <c r="H10" s="9">
        <f t="shared" si="4"/>
        <v>169.95</v>
      </c>
      <c r="I10" s="9">
        <f t="shared" si="4"/>
        <v>307.4</v>
      </c>
      <c r="J10" s="9">
        <f t="shared" si="4"/>
        <v>343.39</v>
      </c>
      <c r="K10" s="9">
        <f t="shared" si="4"/>
        <v>382.57</v>
      </c>
      <c r="L10" s="9">
        <f t="shared" si="4"/>
        <v>425.96000000000004</v>
      </c>
      <c r="M10" s="9">
        <f t="shared" si="4"/>
        <v>475.20000000000005</v>
      </c>
      <c r="N10" s="9">
        <f t="shared" si="4"/>
        <v>528.46</v>
      </c>
      <c r="O10" s="9">
        <f t="shared" si="4"/>
        <v>588.73</v>
      </c>
      <c r="P10" s="22"/>
      <c r="Q10" s="22"/>
      <c r="R10" s="22"/>
      <c r="S10" s="22"/>
      <c r="T10" s="22"/>
    </row>
    <row r="11" spans="1:20" ht="19.5" customHeight="1">
      <c r="A11" s="10" t="s">
        <v>11</v>
      </c>
      <c r="B11" s="6" t="s">
        <v>12</v>
      </c>
      <c r="C11" s="11">
        <v>274.08</v>
      </c>
      <c r="D11" s="11">
        <v>337.01</v>
      </c>
      <c r="E11" s="11">
        <v>391.86</v>
      </c>
      <c r="F11" s="11">
        <v>94.96</v>
      </c>
      <c r="G11" s="11">
        <v>86.89</v>
      </c>
      <c r="H11" s="11">
        <v>232.26</v>
      </c>
      <c r="I11" s="11">
        <v>373.46</v>
      </c>
      <c r="J11" s="11">
        <v>417.53</v>
      </c>
      <c r="K11" s="11">
        <v>463.44</v>
      </c>
      <c r="L11" s="11">
        <v>514.87</v>
      </c>
      <c r="M11" s="11">
        <v>573.19</v>
      </c>
      <c r="N11" s="11">
        <v>636.51</v>
      </c>
      <c r="O11" s="11">
        <v>708.05</v>
      </c>
      <c r="P11" s="22"/>
      <c r="Q11" s="22"/>
      <c r="R11" s="22"/>
      <c r="S11" s="22"/>
      <c r="T11" s="22"/>
    </row>
    <row r="12" spans="1:20" ht="19.5" customHeight="1">
      <c r="A12" s="10" t="s">
        <v>13</v>
      </c>
      <c r="B12" s="6" t="s">
        <v>14</v>
      </c>
      <c r="C12" s="11">
        <v>40.91</v>
      </c>
      <c r="D12" s="11">
        <v>60.13</v>
      </c>
      <c r="E12" s="11">
        <v>67.55</v>
      </c>
      <c r="F12" s="11">
        <v>51.31</v>
      </c>
      <c r="G12" s="11">
        <v>45.3</v>
      </c>
      <c r="H12" s="11">
        <v>62.31</v>
      </c>
      <c r="I12" s="11">
        <v>66.06</v>
      </c>
      <c r="J12" s="11">
        <v>74.14</v>
      </c>
      <c r="K12" s="11">
        <v>80.87</v>
      </c>
      <c r="L12" s="11">
        <v>88.91</v>
      </c>
      <c r="M12" s="11">
        <v>97.99</v>
      </c>
      <c r="N12" s="11">
        <v>108.05</v>
      </c>
      <c r="O12" s="11">
        <v>119.32</v>
      </c>
      <c r="P12" s="22"/>
      <c r="Q12" s="22"/>
      <c r="R12" s="22"/>
      <c r="S12" s="22"/>
      <c r="T12" s="22"/>
    </row>
    <row r="13" spans="1:20" ht="19.5" customHeight="1">
      <c r="A13" s="10" t="s">
        <v>17</v>
      </c>
      <c r="B13" s="6" t="s">
        <v>15</v>
      </c>
      <c r="C13" s="9">
        <f>C11-C12</f>
        <v>233.17</v>
      </c>
      <c r="D13" s="9">
        <f aca="true" t="shared" si="5" ref="D13:O13">D11-D12</f>
        <v>276.88</v>
      </c>
      <c r="E13" s="9">
        <f t="shared" si="5"/>
        <v>324.31</v>
      </c>
      <c r="F13" s="9">
        <f t="shared" si="5"/>
        <v>43.64999999999999</v>
      </c>
      <c r="G13" s="9">
        <f t="shared" si="5"/>
        <v>41.59</v>
      </c>
      <c r="H13" s="9">
        <f t="shared" si="5"/>
        <v>169.95</v>
      </c>
      <c r="I13" s="9">
        <f t="shared" si="5"/>
        <v>307.4</v>
      </c>
      <c r="J13" s="9">
        <f t="shared" si="5"/>
        <v>343.39</v>
      </c>
      <c r="K13" s="9">
        <f t="shared" si="5"/>
        <v>382.57</v>
      </c>
      <c r="L13" s="9">
        <f t="shared" si="5"/>
        <v>425.96000000000004</v>
      </c>
      <c r="M13" s="9">
        <f t="shared" si="5"/>
        <v>475.20000000000005</v>
      </c>
      <c r="N13" s="9">
        <f t="shared" si="5"/>
        <v>528.46</v>
      </c>
      <c r="O13" s="9">
        <f t="shared" si="5"/>
        <v>588.73</v>
      </c>
      <c r="P13" s="22"/>
      <c r="Q13" s="22"/>
      <c r="R13" s="22"/>
      <c r="S13" s="22"/>
      <c r="T13" s="22"/>
    </row>
    <row r="14" spans="1:20" ht="19.5" customHeight="1">
      <c r="A14" s="7"/>
      <c r="B14" s="6" t="s">
        <v>34</v>
      </c>
      <c r="C14" s="9">
        <v>908.86</v>
      </c>
      <c r="D14" s="9">
        <v>1185.74</v>
      </c>
      <c r="E14" s="9">
        <v>1510.05</v>
      </c>
      <c r="F14" s="9">
        <v>1553.7</v>
      </c>
      <c r="G14" s="9">
        <v>1695.27</v>
      </c>
      <c r="H14" s="9">
        <f>G14+H11-H12</f>
        <v>1865.22</v>
      </c>
      <c r="I14" s="9">
        <f aca="true" t="shared" si="6" ref="I14:O14">H14+I11-I12</f>
        <v>2172.62</v>
      </c>
      <c r="J14" s="9">
        <f t="shared" si="6"/>
        <v>2516.0099999999998</v>
      </c>
      <c r="K14" s="9">
        <f t="shared" si="6"/>
        <v>2898.58</v>
      </c>
      <c r="L14" s="9">
        <f t="shared" si="6"/>
        <v>3324.54</v>
      </c>
      <c r="M14" s="9">
        <f t="shared" si="6"/>
        <v>3799.7400000000002</v>
      </c>
      <c r="N14" s="9">
        <f t="shared" si="6"/>
        <v>4328.2</v>
      </c>
      <c r="O14" s="9">
        <f t="shared" si="6"/>
        <v>4916.93</v>
      </c>
      <c r="P14" s="22"/>
      <c r="Q14" s="22"/>
      <c r="R14" s="22"/>
      <c r="S14" s="22"/>
      <c r="T14" s="22"/>
    </row>
    <row r="15" spans="1:20" ht="31.5">
      <c r="A15" s="8">
        <v>2</v>
      </c>
      <c r="B15" s="12" t="s">
        <v>18</v>
      </c>
      <c r="C15" s="9">
        <f>C18</f>
        <v>-9.02</v>
      </c>
      <c r="D15" s="9">
        <f aca="true" t="shared" si="7" ref="D15:O15">D18</f>
        <v>-15.709999999999999</v>
      </c>
      <c r="E15" s="9">
        <f t="shared" si="7"/>
        <v>-18.49</v>
      </c>
      <c r="F15" s="9">
        <f t="shared" si="7"/>
        <v>-21.85</v>
      </c>
      <c r="G15" s="9">
        <f t="shared" si="7"/>
        <v>-2.8099999999999996</v>
      </c>
      <c r="H15" s="9">
        <f t="shared" si="7"/>
        <v>4.050000000000001</v>
      </c>
      <c r="I15" s="9">
        <f t="shared" si="7"/>
        <v>3.7699999999999996</v>
      </c>
      <c r="J15" s="9">
        <f t="shared" si="7"/>
        <v>3.6099999999999994</v>
      </c>
      <c r="K15" s="9">
        <f t="shared" si="7"/>
        <v>3.4299999999999997</v>
      </c>
      <c r="L15" s="9">
        <f t="shared" si="7"/>
        <v>3.039999999999999</v>
      </c>
      <c r="M15" s="9">
        <f t="shared" si="7"/>
        <v>2.8000000000000007</v>
      </c>
      <c r="N15" s="9">
        <f t="shared" si="7"/>
        <v>2.539999999999999</v>
      </c>
      <c r="O15" s="9">
        <f t="shared" si="7"/>
        <v>2.2699999999999996</v>
      </c>
      <c r="P15" s="22"/>
      <c r="Q15" s="22"/>
      <c r="R15" s="22"/>
      <c r="S15" s="22"/>
      <c r="T15" s="22"/>
    </row>
    <row r="16" spans="1:20" ht="19.5" customHeight="1">
      <c r="A16" s="10" t="s">
        <v>11</v>
      </c>
      <c r="B16" s="6" t="s">
        <v>12</v>
      </c>
      <c r="C16" s="11">
        <v>5.55</v>
      </c>
      <c r="D16" s="11">
        <v>0.44</v>
      </c>
      <c r="E16" s="11">
        <v>0.25</v>
      </c>
      <c r="F16" s="11">
        <v>0.07</v>
      </c>
      <c r="G16" s="11">
        <v>0.55</v>
      </c>
      <c r="H16" s="11">
        <v>14.5</v>
      </c>
      <c r="I16" s="11">
        <v>14.5</v>
      </c>
      <c r="J16" s="11">
        <v>14.5</v>
      </c>
      <c r="K16" s="11">
        <v>14.5</v>
      </c>
      <c r="L16" s="11">
        <v>14.5</v>
      </c>
      <c r="M16" s="11">
        <v>14.5</v>
      </c>
      <c r="N16" s="11">
        <v>14.5</v>
      </c>
      <c r="O16" s="11">
        <v>14.5</v>
      </c>
      <c r="P16" s="22"/>
      <c r="Q16" s="22"/>
      <c r="R16" s="22"/>
      <c r="S16" s="22"/>
      <c r="T16" s="22"/>
    </row>
    <row r="17" spans="1:20" ht="19.5" customHeight="1">
      <c r="A17" s="10" t="s">
        <v>13</v>
      </c>
      <c r="B17" s="6" t="s">
        <v>14</v>
      </c>
      <c r="C17" s="11">
        <v>14.57</v>
      </c>
      <c r="D17" s="11">
        <v>16.15</v>
      </c>
      <c r="E17" s="11">
        <v>18.74</v>
      </c>
      <c r="F17" s="11">
        <v>21.92</v>
      </c>
      <c r="G17" s="11">
        <v>3.36</v>
      </c>
      <c r="H17" s="11">
        <v>10.45</v>
      </c>
      <c r="I17" s="11">
        <v>10.73</v>
      </c>
      <c r="J17" s="11">
        <v>10.89</v>
      </c>
      <c r="K17" s="11">
        <v>11.07</v>
      </c>
      <c r="L17" s="11">
        <v>11.46</v>
      </c>
      <c r="M17" s="11">
        <v>11.7</v>
      </c>
      <c r="N17" s="11">
        <v>11.96</v>
      </c>
      <c r="O17" s="11">
        <v>12.23</v>
      </c>
      <c r="P17" s="22"/>
      <c r="Q17" s="22"/>
      <c r="R17" s="22"/>
      <c r="S17" s="22"/>
      <c r="T17" s="22"/>
    </row>
    <row r="18" spans="1:20" ht="19.5" customHeight="1">
      <c r="A18" s="10" t="s">
        <v>17</v>
      </c>
      <c r="B18" s="6" t="s">
        <v>15</v>
      </c>
      <c r="C18" s="9">
        <f>C16-C17</f>
        <v>-9.02</v>
      </c>
      <c r="D18" s="9">
        <f aca="true" t="shared" si="8" ref="D18:O18">D16-D17</f>
        <v>-15.709999999999999</v>
      </c>
      <c r="E18" s="9">
        <f t="shared" si="8"/>
        <v>-18.49</v>
      </c>
      <c r="F18" s="9">
        <f t="shared" si="8"/>
        <v>-21.85</v>
      </c>
      <c r="G18" s="9">
        <f t="shared" si="8"/>
        <v>-2.8099999999999996</v>
      </c>
      <c r="H18" s="9">
        <f t="shared" si="8"/>
        <v>4.050000000000001</v>
      </c>
      <c r="I18" s="9">
        <f t="shared" si="8"/>
        <v>3.7699999999999996</v>
      </c>
      <c r="J18" s="9">
        <f t="shared" si="8"/>
        <v>3.6099999999999994</v>
      </c>
      <c r="K18" s="9">
        <f t="shared" si="8"/>
        <v>3.4299999999999997</v>
      </c>
      <c r="L18" s="9">
        <f t="shared" si="8"/>
        <v>3.039999999999999</v>
      </c>
      <c r="M18" s="9">
        <f t="shared" si="8"/>
        <v>2.8000000000000007</v>
      </c>
      <c r="N18" s="9">
        <f t="shared" si="8"/>
        <v>2.539999999999999</v>
      </c>
      <c r="O18" s="9">
        <f t="shared" si="8"/>
        <v>2.2699999999999996</v>
      </c>
      <c r="P18" s="22"/>
      <c r="Q18" s="22"/>
      <c r="R18" s="22"/>
      <c r="S18" s="22"/>
      <c r="T18" s="22"/>
    </row>
    <row r="19" spans="1:20" ht="19.5" customHeight="1">
      <c r="A19" s="7"/>
      <c r="B19" s="6" t="s">
        <v>34</v>
      </c>
      <c r="C19" s="9">
        <v>315.82</v>
      </c>
      <c r="D19" s="9">
        <v>300.11</v>
      </c>
      <c r="E19" s="9">
        <v>281.66</v>
      </c>
      <c r="F19" s="9">
        <v>259.77</v>
      </c>
      <c r="G19" s="9">
        <v>156.99</v>
      </c>
      <c r="H19" s="9">
        <f>G19+H16-H17</f>
        <v>161.04000000000002</v>
      </c>
      <c r="I19" s="9">
        <f aca="true" t="shared" si="9" ref="I19:O19">H19+I16-I17</f>
        <v>164.81000000000003</v>
      </c>
      <c r="J19" s="9">
        <f t="shared" si="9"/>
        <v>168.42000000000002</v>
      </c>
      <c r="K19" s="9">
        <f t="shared" si="9"/>
        <v>171.85000000000002</v>
      </c>
      <c r="L19" s="9">
        <f t="shared" si="9"/>
        <v>174.89000000000001</v>
      </c>
      <c r="M19" s="9">
        <f t="shared" si="9"/>
        <v>177.69000000000003</v>
      </c>
      <c r="N19" s="9">
        <f t="shared" si="9"/>
        <v>180.23000000000002</v>
      </c>
      <c r="O19" s="9">
        <f t="shared" si="9"/>
        <v>182.50000000000003</v>
      </c>
      <c r="P19" s="22"/>
      <c r="Q19" s="22"/>
      <c r="R19" s="22"/>
      <c r="S19" s="22"/>
      <c r="T19" s="22"/>
    </row>
    <row r="20" spans="1:20" ht="47.25">
      <c r="A20" s="8">
        <v>3</v>
      </c>
      <c r="B20" s="12" t="s">
        <v>40</v>
      </c>
      <c r="C20" s="24">
        <v>0</v>
      </c>
      <c r="D20" s="24">
        <v>0</v>
      </c>
      <c r="E20" s="24">
        <v>0</v>
      </c>
      <c r="F20" s="24">
        <v>0</v>
      </c>
      <c r="G20" s="24">
        <v>42.25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2"/>
      <c r="Q20" s="22"/>
      <c r="R20" s="22"/>
      <c r="S20" s="22"/>
      <c r="T20" s="22"/>
    </row>
    <row r="21" spans="1:20" ht="63">
      <c r="A21" s="10" t="s">
        <v>11</v>
      </c>
      <c r="B21" s="13" t="s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2"/>
      <c r="Q21" s="22"/>
      <c r="R21" s="22"/>
      <c r="S21" s="22"/>
      <c r="T21" s="22"/>
    </row>
    <row r="22" spans="1:20" ht="19.5" customHeight="1">
      <c r="A22" s="8">
        <v>4</v>
      </c>
      <c r="B22" s="6" t="s">
        <v>20</v>
      </c>
      <c r="C22" s="9">
        <f>SUM(C23:C25)</f>
        <v>-145.19000000000005</v>
      </c>
      <c r="D22" s="9">
        <f aca="true" t="shared" si="10" ref="D22:O22">SUM(D23:D25)</f>
        <v>-10.309999999999945</v>
      </c>
      <c r="E22" s="9">
        <f t="shared" si="10"/>
        <v>-117.65000000000055</v>
      </c>
      <c r="F22" s="9">
        <f t="shared" si="10"/>
        <v>334.2400000000001</v>
      </c>
      <c r="G22" s="9">
        <f t="shared" si="10"/>
        <v>115.33999999999978</v>
      </c>
      <c r="H22" s="9">
        <f t="shared" si="10"/>
        <v>69.36999999999989</v>
      </c>
      <c r="I22" s="9">
        <f t="shared" si="10"/>
        <v>0.8000000000001819</v>
      </c>
      <c r="J22" s="9">
        <f t="shared" si="10"/>
        <v>0.8000000000001819</v>
      </c>
      <c r="K22" s="9">
        <f t="shared" si="10"/>
        <v>0.8000000000001819</v>
      </c>
      <c r="L22" s="9">
        <f t="shared" si="10"/>
        <v>0.8000000000001819</v>
      </c>
      <c r="M22" s="9">
        <f t="shared" si="10"/>
        <v>0.8000000000001819</v>
      </c>
      <c r="N22" s="9">
        <f t="shared" si="10"/>
        <v>0.8000000000001819</v>
      </c>
      <c r="O22" s="9">
        <f t="shared" si="10"/>
        <v>0.8000000000001819</v>
      </c>
      <c r="P22" s="22"/>
      <c r="Q22" s="22"/>
      <c r="R22" s="22"/>
      <c r="S22" s="22"/>
      <c r="T22" s="22"/>
    </row>
    <row r="23" spans="1:20" ht="47.25">
      <c r="A23" s="10" t="s">
        <v>11</v>
      </c>
      <c r="B23" s="12" t="s">
        <v>21</v>
      </c>
      <c r="C23" s="24">
        <v>0</v>
      </c>
      <c r="D23" s="24">
        <v>0</v>
      </c>
      <c r="E23" s="24"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  <c r="Q23"/>
      <c r="R23" s="22"/>
      <c r="S23" s="22"/>
      <c r="T23" s="22"/>
    </row>
    <row r="24" spans="1:20" ht="31.5">
      <c r="A24" s="11" t="s">
        <v>13</v>
      </c>
      <c r="B24" s="15" t="s">
        <v>22</v>
      </c>
      <c r="C24" s="16">
        <v>0</v>
      </c>
      <c r="D24" s="16">
        <f>0-0</f>
        <v>0</v>
      </c>
      <c r="E24" s="16">
        <v>0</v>
      </c>
      <c r="F24" s="16">
        <f>0-0.1</f>
        <v>-0.1</v>
      </c>
      <c r="G24" s="16">
        <f>0.1-0</f>
        <v>0.1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2"/>
      <c r="Q24"/>
      <c r="R24" s="22"/>
      <c r="S24" s="22"/>
      <c r="T24" s="22"/>
    </row>
    <row r="25" spans="1:20" ht="31.5">
      <c r="A25" s="10" t="s">
        <v>17</v>
      </c>
      <c r="B25" s="12" t="s">
        <v>23</v>
      </c>
      <c r="C25" s="11">
        <f>2549.36-2694.55</f>
        <v>-145.19000000000005</v>
      </c>
      <c r="D25" s="11">
        <f>3444.57-3454.88</f>
        <v>-10.309999999999945</v>
      </c>
      <c r="E25" s="11">
        <f>4558.62-4676.27</f>
        <v>-117.65000000000055</v>
      </c>
      <c r="F25" s="11">
        <f>3994.75-3660.41</f>
        <v>334.34000000000015</v>
      </c>
      <c r="G25" s="11">
        <f>5172.16-5056.92</f>
        <v>115.23999999999978</v>
      </c>
      <c r="H25" s="11">
        <f>4799.93-4730.56</f>
        <v>69.36999999999989</v>
      </c>
      <c r="I25" s="11">
        <f>5481.2-5480.4</f>
        <v>0.8000000000001819</v>
      </c>
      <c r="J25" s="11">
        <f aca="true" t="shared" si="11" ref="J25:O25">I25</f>
        <v>0.8000000000001819</v>
      </c>
      <c r="K25" s="11">
        <f t="shared" si="11"/>
        <v>0.8000000000001819</v>
      </c>
      <c r="L25" s="11">
        <f t="shared" si="11"/>
        <v>0.8000000000001819</v>
      </c>
      <c r="M25" s="11">
        <f t="shared" si="11"/>
        <v>0.8000000000001819</v>
      </c>
      <c r="N25" s="11">
        <f t="shared" si="11"/>
        <v>0.8000000000001819</v>
      </c>
      <c r="O25" s="11">
        <f t="shared" si="11"/>
        <v>0.8000000000001819</v>
      </c>
      <c r="P25" s="22"/>
      <c r="Q25"/>
      <c r="R25" s="22"/>
      <c r="S25" s="22"/>
      <c r="T25" s="22"/>
    </row>
    <row r="26" spans="1:20" ht="19.5" customHeight="1">
      <c r="A26" s="8">
        <v>5</v>
      </c>
      <c r="B26" s="12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2"/>
      <c r="Q26"/>
      <c r="R26" s="22"/>
      <c r="S26" s="22"/>
      <c r="T26" s="22"/>
    </row>
    <row r="27" spans="1:20" ht="19.5" customHeight="1">
      <c r="A27" s="10" t="s">
        <v>11</v>
      </c>
      <c r="B27" s="12" t="s">
        <v>24</v>
      </c>
      <c r="C27" s="11">
        <v>0.38</v>
      </c>
      <c r="D27" s="11">
        <v>0.38</v>
      </c>
      <c r="E27" s="11">
        <v>0.3</v>
      </c>
      <c r="F27" s="11">
        <v>0.79</v>
      </c>
      <c r="G27" s="11">
        <v>0.03</v>
      </c>
      <c r="H27" s="11">
        <v>0.8</v>
      </c>
      <c r="I27" s="11">
        <v>0.78</v>
      </c>
      <c r="J27" s="11">
        <f>I27</f>
        <v>0.78</v>
      </c>
      <c r="K27" s="11">
        <f aca="true" t="shared" si="12" ref="K27:O28">J27</f>
        <v>0.78</v>
      </c>
      <c r="L27" s="11">
        <f t="shared" si="12"/>
        <v>0.78</v>
      </c>
      <c r="M27" s="11">
        <f t="shared" si="12"/>
        <v>0.78</v>
      </c>
      <c r="N27" s="11">
        <f t="shared" si="12"/>
        <v>0.78</v>
      </c>
      <c r="O27" s="11">
        <f t="shared" si="12"/>
        <v>0.78</v>
      </c>
      <c r="P27" s="22"/>
      <c r="Q27"/>
      <c r="R27" s="22"/>
      <c r="S27" s="22"/>
      <c r="T27" s="22"/>
    </row>
    <row r="28" spans="1:20" ht="19.5" customHeight="1">
      <c r="A28" s="10" t="s">
        <v>13</v>
      </c>
      <c r="B28" s="12" t="s">
        <v>14</v>
      </c>
      <c r="C28" s="14">
        <v>0</v>
      </c>
      <c r="D28" s="14">
        <v>0.25</v>
      </c>
      <c r="E28" s="14">
        <v>36.98</v>
      </c>
      <c r="F28" s="14">
        <v>5.75</v>
      </c>
      <c r="G28" s="14">
        <v>49.17</v>
      </c>
      <c r="H28" s="14">
        <v>5.4</v>
      </c>
      <c r="I28" s="14">
        <v>10.4</v>
      </c>
      <c r="J28" s="11">
        <f>I28</f>
        <v>10.4</v>
      </c>
      <c r="K28" s="11">
        <f t="shared" si="12"/>
        <v>10.4</v>
      </c>
      <c r="L28" s="11">
        <f t="shared" si="12"/>
        <v>10.4</v>
      </c>
      <c r="M28" s="11">
        <f t="shared" si="12"/>
        <v>10.4</v>
      </c>
      <c r="N28" s="11">
        <f t="shared" si="12"/>
        <v>10.4</v>
      </c>
      <c r="O28" s="11">
        <f t="shared" si="12"/>
        <v>10.4</v>
      </c>
      <c r="P28" s="22"/>
      <c r="Q28"/>
      <c r="R28" s="22"/>
      <c r="S28" s="22"/>
      <c r="T28" s="22"/>
    </row>
    <row r="29" spans="1:20" ht="19.5" customHeight="1">
      <c r="A29" s="10" t="s">
        <v>17</v>
      </c>
      <c r="B29" s="12" t="s">
        <v>15</v>
      </c>
      <c r="C29" s="9">
        <f>C27-C28</f>
        <v>0.38</v>
      </c>
      <c r="D29" s="9">
        <f aca="true" t="shared" si="13" ref="D29:O29">D27-D28</f>
        <v>0.13</v>
      </c>
      <c r="E29" s="9">
        <f t="shared" si="13"/>
        <v>-36.68</v>
      </c>
      <c r="F29" s="9">
        <f t="shared" si="13"/>
        <v>-4.96</v>
      </c>
      <c r="G29" s="9">
        <f t="shared" si="13"/>
        <v>-49.14</v>
      </c>
      <c r="H29" s="9">
        <f t="shared" si="13"/>
        <v>-4.6000000000000005</v>
      </c>
      <c r="I29" s="9">
        <f t="shared" si="13"/>
        <v>-9.620000000000001</v>
      </c>
      <c r="J29" s="9">
        <f t="shared" si="13"/>
        <v>-9.620000000000001</v>
      </c>
      <c r="K29" s="9">
        <f t="shared" si="13"/>
        <v>-9.620000000000001</v>
      </c>
      <c r="L29" s="9">
        <f t="shared" si="13"/>
        <v>-9.620000000000001</v>
      </c>
      <c r="M29" s="9">
        <f t="shared" si="13"/>
        <v>-9.620000000000001</v>
      </c>
      <c r="N29" s="9">
        <f t="shared" si="13"/>
        <v>-9.620000000000001</v>
      </c>
      <c r="O29" s="9">
        <f t="shared" si="13"/>
        <v>-9.620000000000001</v>
      </c>
      <c r="P29" s="22"/>
      <c r="Q29"/>
      <c r="R29" s="22"/>
      <c r="S29" s="22"/>
      <c r="T29" s="22"/>
    </row>
    <row r="30" spans="1:20" ht="31.5">
      <c r="A30" s="8">
        <v>6</v>
      </c>
      <c r="B30" s="12" t="s">
        <v>25</v>
      </c>
      <c r="C30" s="11">
        <f>415.47-39.28</f>
        <v>376.19000000000005</v>
      </c>
      <c r="D30" s="11">
        <f>611.78-77.13</f>
        <v>534.65</v>
      </c>
      <c r="E30" s="11">
        <f>648.53-88.87</f>
        <v>559.66</v>
      </c>
      <c r="F30" s="11">
        <f>451.07-56.66</f>
        <v>394.40999999999997</v>
      </c>
      <c r="G30" s="11">
        <f>615.76-25.29</f>
        <v>590.47</v>
      </c>
      <c r="H30" s="11">
        <f>1499.25-189.09</f>
        <v>1310.16</v>
      </c>
      <c r="I30" s="11">
        <f>1315.01-204.07</f>
        <v>1110.94</v>
      </c>
      <c r="J30" s="11">
        <v>1233.6805787500002</v>
      </c>
      <c r="K30" s="11">
        <v>1370.233143859375</v>
      </c>
      <c r="L30" s="11">
        <v>1522.147872543555</v>
      </c>
      <c r="M30" s="11">
        <v>1691.1530082047045</v>
      </c>
      <c r="N30" s="11">
        <v>1879.1712216277338</v>
      </c>
      <c r="O30" s="11">
        <v>2088.3414840608543</v>
      </c>
      <c r="P30" s="22"/>
      <c r="Q30"/>
      <c r="R30" s="22"/>
      <c r="S30" s="22"/>
      <c r="T30" s="22"/>
    </row>
    <row r="31" spans="1:20" ht="31.5">
      <c r="A31" s="8">
        <v>7</v>
      </c>
      <c r="B31" s="12" t="s">
        <v>26</v>
      </c>
      <c r="C31" s="9">
        <f>C28+C30</f>
        <v>376.19000000000005</v>
      </c>
      <c r="D31" s="9">
        <f aca="true" t="shared" si="14" ref="D31:O31">D28+D30</f>
        <v>534.9</v>
      </c>
      <c r="E31" s="9">
        <f t="shared" si="14"/>
        <v>596.64</v>
      </c>
      <c r="F31" s="9">
        <f t="shared" si="14"/>
        <v>400.15999999999997</v>
      </c>
      <c r="G31" s="9">
        <f t="shared" si="14"/>
        <v>639.64</v>
      </c>
      <c r="H31" s="9">
        <f t="shared" si="14"/>
        <v>1315.5600000000002</v>
      </c>
      <c r="I31" s="9">
        <f t="shared" si="14"/>
        <v>1121.3400000000001</v>
      </c>
      <c r="J31" s="9">
        <f t="shared" si="14"/>
        <v>1244.0805787500003</v>
      </c>
      <c r="K31" s="9">
        <f t="shared" si="14"/>
        <v>1380.6331438593752</v>
      </c>
      <c r="L31" s="9">
        <f t="shared" si="14"/>
        <v>1532.547872543555</v>
      </c>
      <c r="M31" s="9">
        <f t="shared" si="14"/>
        <v>1701.5530082047046</v>
      </c>
      <c r="N31" s="9">
        <f t="shared" si="14"/>
        <v>1889.5712216277338</v>
      </c>
      <c r="O31" s="9">
        <f t="shared" si="14"/>
        <v>2098.7414840608544</v>
      </c>
      <c r="P31" s="22"/>
      <c r="Q31"/>
      <c r="R31" s="22"/>
      <c r="S31" s="22"/>
      <c r="T31" s="22"/>
    </row>
    <row r="32" spans="1:20" ht="31.5">
      <c r="A32" s="8">
        <v>8</v>
      </c>
      <c r="B32" s="12" t="s">
        <v>35</v>
      </c>
      <c r="C32" s="9">
        <f>C20+C23+C27</f>
        <v>0.38</v>
      </c>
      <c r="D32" s="9">
        <f aca="true" t="shared" si="15" ref="D32:O32">D20+D23+D27</f>
        <v>0.38</v>
      </c>
      <c r="E32" s="9">
        <f t="shared" si="15"/>
        <v>0.3</v>
      </c>
      <c r="F32" s="9">
        <f t="shared" si="15"/>
        <v>0.79</v>
      </c>
      <c r="G32" s="9">
        <f t="shared" si="15"/>
        <v>42.28</v>
      </c>
      <c r="H32" s="9">
        <f t="shared" si="15"/>
        <v>0.8</v>
      </c>
      <c r="I32" s="9">
        <f t="shared" si="15"/>
        <v>0.78</v>
      </c>
      <c r="J32" s="9">
        <f t="shared" si="15"/>
        <v>0.78</v>
      </c>
      <c r="K32" s="9">
        <f t="shared" si="15"/>
        <v>0.78</v>
      </c>
      <c r="L32" s="9">
        <f t="shared" si="15"/>
        <v>0.78</v>
      </c>
      <c r="M32" s="9">
        <f t="shared" si="15"/>
        <v>0.78</v>
      </c>
      <c r="N32" s="9">
        <f t="shared" si="15"/>
        <v>0.78</v>
      </c>
      <c r="O32" s="9">
        <f t="shared" si="15"/>
        <v>0.78</v>
      </c>
      <c r="P32" s="22"/>
      <c r="Q32"/>
      <c r="R32" s="22"/>
      <c r="S32" s="22"/>
      <c r="T32" s="22"/>
    </row>
    <row r="33" spans="1:20" ht="47.25">
      <c r="A33" s="8">
        <v>9</v>
      </c>
      <c r="B33" s="12" t="s">
        <v>27</v>
      </c>
      <c r="C33" s="9">
        <f>C11+C16+C20+C22+C27</f>
        <v>134.81999999999994</v>
      </c>
      <c r="D33" s="9">
        <f>D11+D16+D20+D22+D27</f>
        <v>327.52000000000004</v>
      </c>
      <c r="E33" s="9">
        <f aca="true" t="shared" si="16" ref="E33:O33">E11+E16+E20+E22+E27</f>
        <v>274.7599999999995</v>
      </c>
      <c r="F33" s="9">
        <f t="shared" si="16"/>
        <v>430.0600000000001</v>
      </c>
      <c r="G33" s="9">
        <f t="shared" si="16"/>
        <v>245.05999999999977</v>
      </c>
      <c r="H33" s="9">
        <f t="shared" si="16"/>
        <v>316.9299999999999</v>
      </c>
      <c r="I33" s="9">
        <f t="shared" si="16"/>
        <v>389.54000000000013</v>
      </c>
      <c r="J33" s="9">
        <f t="shared" si="16"/>
        <v>433.6100000000001</v>
      </c>
      <c r="K33" s="9">
        <f t="shared" si="16"/>
        <v>479.52000000000015</v>
      </c>
      <c r="L33" s="9">
        <f t="shared" si="16"/>
        <v>530.9500000000002</v>
      </c>
      <c r="M33" s="9">
        <f t="shared" si="16"/>
        <v>589.2700000000002</v>
      </c>
      <c r="N33" s="9">
        <f t="shared" si="16"/>
        <v>652.5900000000001</v>
      </c>
      <c r="O33" s="9">
        <f t="shared" si="16"/>
        <v>724.1300000000001</v>
      </c>
      <c r="P33" s="22"/>
      <c r="Q33"/>
      <c r="R33" s="22"/>
      <c r="S33" s="22"/>
      <c r="T33" s="22"/>
    </row>
    <row r="34" spans="1:28" ht="47.25">
      <c r="A34" s="8">
        <v>10</v>
      </c>
      <c r="B34" s="12" t="s">
        <v>28</v>
      </c>
      <c r="C34" s="9">
        <f>C12+C17+C31</f>
        <v>431.6700000000001</v>
      </c>
      <c r="D34" s="9">
        <f aca="true" t="shared" si="17" ref="D34:O34">D12+D17+D31</f>
        <v>611.18</v>
      </c>
      <c r="E34" s="9">
        <f t="shared" si="17"/>
        <v>682.93</v>
      </c>
      <c r="F34" s="9">
        <f t="shared" si="17"/>
        <v>473.39</v>
      </c>
      <c r="G34" s="9">
        <f t="shared" si="17"/>
        <v>688.3</v>
      </c>
      <c r="H34" s="9">
        <f t="shared" si="17"/>
        <v>1388.3200000000002</v>
      </c>
      <c r="I34" s="9">
        <f t="shared" si="17"/>
        <v>1198.13</v>
      </c>
      <c r="J34" s="9">
        <f t="shared" si="17"/>
        <v>1329.1105787500003</v>
      </c>
      <c r="K34" s="9">
        <f t="shared" si="17"/>
        <v>1472.5731438593753</v>
      </c>
      <c r="L34" s="9">
        <f t="shared" si="17"/>
        <v>1632.917872543555</v>
      </c>
      <c r="M34" s="9">
        <f t="shared" si="17"/>
        <v>1811.2430082047047</v>
      </c>
      <c r="N34" s="9">
        <f t="shared" si="17"/>
        <v>2009.5812216277338</v>
      </c>
      <c r="O34" s="9">
        <f t="shared" si="17"/>
        <v>2230.2914840608546</v>
      </c>
      <c r="P34" s="22"/>
      <c r="Q34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0" ht="15.75">
      <c r="A35" s="3"/>
      <c r="B35" s="4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2"/>
      <c r="Q35"/>
      <c r="R35" s="22"/>
      <c r="S35" s="22"/>
      <c r="T35" s="22"/>
    </row>
    <row r="36" spans="1:20" ht="15.75">
      <c r="A36" s="3"/>
      <c r="B36" s="4"/>
      <c r="C36" s="5"/>
      <c r="D36" s="1"/>
      <c r="E36" s="1"/>
      <c r="F36" s="1"/>
      <c r="G36" s="1"/>
      <c r="H36" s="1"/>
      <c r="I36" s="31"/>
      <c r="J36" s="31"/>
      <c r="K36" s="31"/>
      <c r="L36" s="31"/>
      <c r="M36" s="31"/>
      <c r="N36" s="31"/>
      <c r="O36" s="31"/>
      <c r="P36" s="22"/>
      <c r="Q36" s="22"/>
      <c r="R36" s="22"/>
      <c r="S36" s="22"/>
      <c r="T36" s="22"/>
    </row>
    <row r="37" spans="1:20" ht="15.75">
      <c r="A37" s="3"/>
      <c r="B37" s="4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2"/>
      <c r="Q37" s="22"/>
      <c r="R37" s="22"/>
      <c r="S37" s="22"/>
      <c r="T37" s="22"/>
    </row>
    <row r="38" spans="1:20" ht="15.75">
      <c r="A38" s="3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2"/>
      <c r="Q38" s="22"/>
      <c r="R38" s="22"/>
      <c r="S38" s="22"/>
      <c r="T38" s="22"/>
    </row>
    <row r="39" spans="1:20" ht="15.75">
      <c r="A39" s="3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2"/>
      <c r="Q39" s="22"/>
      <c r="R39" s="22"/>
      <c r="S39" s="22"/>
      <c r="T39" s="22"/>
    </row>
    <row r="40" spans="1:20" ht="15.75">
      <c r="A40" s="3"/>
      <c r="B40" s="25"/>
      <c r="C40" s="26"/>
      <c r="D40" s="2"/>
      <c r="E40" s="2"/>
      <c r="F40" s="2"/>
      <c r="G40" s="2"/>
      <c r="H40" s="2"/>
      <c r="I40" s="22"/>
      <c r="J40" s="2"/>
      <c r="K40" s="2"/>
      <c r="L40" s="2"/>
      <c r="M40" s="2"/>
      <c r="N40" s="2"/>
      <c r="O40" s="2"/>
      <c r="P40" s="22"/>
      <c r="Q40" s="22"/>
      <c r="R40" s="22"/>
      <c r="S40" s="22"/>
      <c r="T40" s="22"/>
    </row>
    <row r="41" spans="1:20" ht="15.75">
      <c r="A41" s="3"/>
      <c r="B41" s="25"/>
      <c r="C41" s="26"/>
      <c r="D41" s="2"/>
      <c r="E41" s="2"/>
      <c r="F41" s="2"/>
      <c r="G41" s="2"/>
      <c r="H41" s="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ht="15">
      <c r="B42" s="2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5">
      <c r="B43" s="2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 ht="15">
      <c r="B44" s="2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2:20" ht="15">
      <c r="B45" s="2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 ht="15">
      <c r="B46" s="2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2:20" ht="15">
      <c r="B47" s="2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ht="15">
      <c r="B48" s="2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2:20" ht="15">
      <c r="B49" s="2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ht="15">
      <c r="B50" s="28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2:20" ht="15">
      <c r="B51" s="28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 ht="15">
      <c r="B52" s="28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2:20" ht="15">
      <c r="B53" s="2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0" ht="15">
      <c r="B54" s="28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2:20" ht="15">
      <c r="B55" s="2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ht="15">
      <c r="B56" s="2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2:16" ht="15">
      <c r="B57" s="2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2:16" ht="15">
      <c r="B58" s="2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2:16" ht="15">
      <c r="B59" s="2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2:16" ht="15">
      <c r="B60" s="2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2:16" ht="15">
      <c r="B61" s="28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2:16" ht="15">
      <c r="B62" s="2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2:16" ht="15">
      <c r="B63" s="28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2:16" ht="15">
      <c r="B64" s="28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2:16" ht="15">
      <c r="B65" s="28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2:16" ht="15">
      <c r="B66" s="2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 ht="15">
      <c r="B67" s="28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6" ht="15">
      <c r="B68" s="28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2:16" ht="15">
      <c r="B69" s="2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2:16" ht="15">
      <c r="B70" s="28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2:16" ht="15">
      <c r="B71" s="28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2:16" ht="15">
      <c r="B72" s="28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2:16" ht="15">
      <c r="B73" s="2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2:16" ht="15">
      <c r="B74" s="28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2:16" ht="15">
      <c r="B75" s="28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2:16" ht="15">
      <c r="B76" s="28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2:16" ht="15">
      <c r="B77" s="28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2:16" ht="15">
      <c r="B78" s="28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2:16" ht="15">
      <c r="B79" s="28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6" ht="15">
      <c r="B80" s="28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2:16" ht="15">
      <c r="B81" s="28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2:16" ht="15">
      <c r="B82" s="28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2:16" ht="15">
      <c r="B83" s="28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 ht="15">
      <c r="B84" s="28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 ht="15">
      <c r="B85" s="28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 ht="15">
      <c r="B86" s="28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 ht="15">
      <c r="B87" s="28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 ht="15">
      <c r="B88" s="2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 ht="15">
      <c r="B89" s="28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 ht="15">
      <c r="B90" s="28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6" ht="15">
      <c r="B91" s="28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 ht="15">
      <c r="B92" s="28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2:16" ht="15">
      <c r="B93" s="28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2:16" ht="15">
      <c r="B94" s="28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2:16" ht="15">
      <c r="B95" s="28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2:16" ht="15">
      <c r="B96" s="28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2:16" ht="15">
      <c r="B97" s="28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2:16" ht="15">
      <c r="B98" s="28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2:16" ht="15">
      <c r="B99" s="28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2:16" ht="15">
      <c r="B100" s="28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16" ht="15">
      <c r="B101" s="2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2:16" ht="15">
      <c r="B102" s="28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2:16" ht="15">
      <c r="B103" s="28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16" ht="15">
      <c r="B104" s="28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2:16" ht="15">
      <c r="B105" s="28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2:16" ht="15">
      <c r="B106" s="28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2:16" ht="15">
      <c r="B107" s="28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16" ht="15">
      <c r="B108" s="28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2:16" ht="15">
      <c r="B109" s="28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2:16" ht="15">
      <c r="B110" s="28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2:16" ht="15">
      <c r="B111" s="28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 ht="15">
      <c r="B112" s="28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 ht="15">
      <c r="B113" s="28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2:16" ht="15">
      <c r="B114" s="28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2:16" ht="15">
      <c r="B115" s="28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2:16" ht="15">
      <c r="B116" s="28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2:16" ht="15">
      <c r="B117" s="28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16" ht="15">
      <c r="B118" s="28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6" ht="15">
      <c r="B119" s="28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2:16" ht="15">
      <c r="B120" s="28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2:16" ht="15">
      <c r="B121" s="28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2:16" ht="15">
      <c r="B122" s="28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2:16" ht="15">
      <c r="B123" s="28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2:16" ht="15">
      <c r="B124" s="28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2:16" ht="15">
      <c r="B125" s="28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2:16" ht="15">
      <c r="B126" s="28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2:16" ht="15">
      <c r="B127" s="28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2:16" ht="15">
      <c r="B128" s="28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2:16" ht="15">
      <c r="B129" s="28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2:16" ht="15">
      <c r="B130" s="28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2:16" ht="15">
      <c r="B131" s="28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2:16" ht="15">
      <c r="B132" s="28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2:16" ht="15">
      <c r="B133" s="28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2:16" ht="15">
      <c r="B134" s="28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2:16" ht="15">
      <c r="B135" s="28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2:16" ht="15">
      <c r="B136" s="28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2:16" ht="15">
      <c r="B137" s="28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2:16" ht="15">
      <c r="B138" s="28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2:16" ht="15">
      <c r="B139" s="28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2:16" ht="15">
      <c r="B140" s="28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2:16" ht="15">
      <c r="B141" s="28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2:16" ht="15">
      <c r="B142" s="28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2:16" ht="15">
      <c r="B143" s="28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2:16" ht="15">
      <c r="B144" s="28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2:16" ht="15">
      <c r="B145" s="28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2:16" ht="15">
      <c r="B146" s="28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2:16" ht="15">
      <c r="B147" s="28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2:16" ht="15">
      <c r="B148" s="28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2:16" ht="15">
      <c r="B149" s="28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2:16" ht="15">
      <c r="B150" s="28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2:16" ht="15">
      <c r="B151" s="28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2:16" ht="15">
      <c r="B152" s="28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2:16" ht="15">
      <c r="B153" s="28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2:16" ht="15">
      <c r="B154" s="28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2:16" ht="15">
      <c r="B155" s="28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2:16" ht="15">
      <c r="B156" s="28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2:16" ht="15">
      <c r="B157" s="28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2:16" ht="15">
      <c r="B158" s="28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2:16" ht="15">
      <c r="B159" s="28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2:16" ht="15">
      <c r="B160" s="28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2:16" ht="15">
      <c r="B161" s="28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2:16" ht="15">
      <c r="B162" s="28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2:16" ht="15">
      <c r="B163" s="28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2:16" ht="15">
      <c r="B164" s="28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2:16" ht="15">
      <c r="B165" s="28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2:16" ht="15">
      <c r="B166" s="28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2:16" ht="15">
      <c r="B167" s="28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2:16" ht="15">
      <c r="B168" s="28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2:16" ht="15">
      <c r="B169" s="28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2:16" ht="15">
      <c r="B170" s="28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2:16" ht="15">
      <c r="B171" s="28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2:16" ht="15">
      <c r="B172" s="28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2:16" ht="15">
      <c r="B173" s="28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2:16" ht="15">
      <c r="B174" s="28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2:16" ht="15">
      <c r="B175" s="28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2:16" ht="15">
      <c r="B176" s="28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2:16" ht="15">
      <c r="B177" s="28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2:16" ht="15">
      <c r="B178" s="28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2:16" ht="15">
      <c r="B179" s="28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2:16" ht="15">
      <c r="B180" s="28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2:16" ht="15">
      <c r="B181" s="28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2:16" ht="15">
      <c r="B182" s="28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2:16" ht="15">
      <c r="B183" s="28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2:16" ht="15">
      <c r="B184" s="28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2:16" ht="15">
      <c r="B185" s="28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2:16" ht="15">
      <c r="B186" s="28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2:16" ht="15">
      <c r="B187" s="28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2:16" ht="15">
      <c r="B188" s="28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2:16" ht="15">
      <c r="B189" s="28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2:16" ht="15">
      <c r="B190" s="28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2:16" ht="15">
      <c r="B191" s="28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2:16" ht="15">
      <c r="B192" s="28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2:16" ht="15">
      <c r="B193" s="28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2:16" ht="15">
      <c r="B194" s="28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2:16" ht="15">
      <c r="B195" s="28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2:16" ht="15">
      <c r="B196" s="28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2:16" ht="15">
      <c r="B197" s="28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2:16" ht="15">
      <c r="B198" s="28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2:16" ht="15">
      <c r="B199" s="28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2:16" ht="15">
      <c r="B200" s="28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2:16" ht="15">
      <c r="B201" s="28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2:16" ht="15">
      <c r="B202" s="28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2:16" ht="15">
      <c r="B203" s="28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2:16" ht="15">
      <c r="B204" s="28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2:16" ht="15">
      <c r="B205" s="28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2:16" ht="15">
      <c r="B206" s="28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2:16" ht="15">
      <c r="B207" s="28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2:16" ht="15">
      <c r="B208" s="28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2:16" ht="15">
      <c r="B209" s="28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2:16" ht="15">
      <c r="B210" s="28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2:16" ht="15">
      <c r="B211" s="28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2:16" ht="15">
      <c r="B212" s="28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2:16" ht="15">
      <c r="B213" s="28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2:16" ht="15">
      <c r="B214" s="28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2:16" ht="15">
      <c r="B215" s="28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2:16" ht="15">
      <c r="B216" s="28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2:16" ht="15">
      <c r="B217" s="28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</sheetData>
  <sheetProtection/>
  <mergeCells count="3">
    <mergeCell ref="K1:O1"/>
    <mergeCell ref="C1:G1"/>
    <mergeCell ref="A1:B2"/>
  </mergeCells>
  <printOptions gridLines="1" horizontalCentered="1"/>
  <pageMargins left="0.82" right="0.65" top="0.45" bottom="1.34" header="0.46" footer="1.02"/>
  <pageSetup firstPageNumber="5" useFirstPageNumber="1" horizontalDpi="600" verticalDpi="600" orientation="landscape" pageOrder="overThenDown" paperSize="9" scale="90" r:id="rId1"/>
  <headerFooter differentFirst="1">
    <oddHeader>&amp;L&amp;"Arial,Bold"&amp;12Name of State: SIKKIM&amp;C&amp;"Arial,Bold"&amp;12Summary of Capital Account&amp;R&amp;"Arial,Bold"&amp;12Statement - 1 (a)
Rs. in Crore</oddHeader>
    <oddFooter>&amp;C&amp;P</oddFooter>
    <firstHeader>&amp;L&amp;"Arial,Bold"&amp;12Name of State : SIKKIM&amp;C&amp;"Arial,Bold"&amp;14Summery of Capital Expenditure&amp;R&amp;"Arial,Bold"&amp;14 Statement 1a
Rupees in Crores</firstHeader>
    <firstFooter>&amp;C5</firstFooter>
  </headerFooter>
  <rowBreaks count="1" manualBreakCount="1">
    <brk id="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2013-12-02T07:45:23Z</cp:lastPrinted>
  <dcterms:created xsi:type="dcterms:W3CDTF">2008-02-04T07:17:50Z</dcterms:created>
  <dcterms:modified xsi:type="dcterms:W3CDTF">2013-12-02T07:45:25Z</dcterms:modified>
  <cp:category/>
  <cp:version/>
  <cp:contentType/>
  <cp:contentStatus/>
</cp:coreProperties>
</file>